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05" windowWidth="1545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  <definedName name="_xlnm.Print_Area" localSheetId="0">'Бюджет'!$A$1:$J$86</definedName>
  </definedNames>
  <calcPr fullCalcOnLoad="1"/>
</workbook>
</file>

<file path=xl/sharedStrings.xml><?xml version="1.0" encoding="utf-8"?>
<sst xmlns="http://schemas.openxmlformats.org/spreadsheetml/2006/main" count="477" uniqueCount="166">
  <si>
    <t>руб.</t>
  </si>
  <si>
    <t/>
  </si>
  <si>
    <t>Доп. ФК</t>
  </si>
  <si>
    <t>Доп. ЭК</t>
  </si>
  <si>
    <t>440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</si>
  <si>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</si>
  <si>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</si>
  <si>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</si>
  <si>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</si>
  <si>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</si>
  <si>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</si>
  <si>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Управление жилищно-коммунального хозяйства администрации Чебаркульского городского округа</t>
  </si>
  <si>
    <t xml:space="preserve">Наименование </t>
  </si>
  <si>
    <t>целевая статья</t>
  </si>
  <si>
    <t>вид расходов</t>
  </si>
  <si>
    <t>Ведомство</t>
  </si>
  <si>
    <t>441</t>
  </si>
  <si>
    <t>Управление  образования администрации  Чебаркульского городского округа</t>
  </si>
  <si>
    <t>244</t>
  </si>
  <si>
    <t>011</t>
  </si>
  <si>
    <t>447</t>
  </si>
  <si>
    <t>Управление муниципальной собственности администрации Чебаркульского городского округа</t>
  </si>
  <si>
    <t>0113</t>
  </si>
  <si>
    <t>612</t>
  </si>
  <si>
    <t>434</t>
  </si>
  <si>
    <t>Собрание депутатов</t>
  </si>
  <si>
    <t>0103</t>
  </si>
  <si>
    <t>242</t>
  </si>
  <si>
    <t>435</t>
  </si>
  <si>
    <t>Администрация Чебаркульского городского округа</t>
  </si>
  <si>
    <t>0412</t>
  </si>
  <si>
    <t>0104</t>
  </si>
  <si>
    <t>611</t>
  </si>
  <si>
    <t>853</t>
  </si>
  <si>
    <t>443</t>
  </si>
  <si>
    <t>Управление культуры администрации Чебаркульского городского округа</t>
  </si>
  <si>
    <t>раздел, подраздел</t>
  </si>
  <si>
    <t>445</t>
  </si>
  <si>
    <t>Управление по физической культуре и спорту администрации Чебаркульского городского округа</t>
  </si>
  <si>
    <t>9900420400</t>
  </si>
  <si>
    <t>Распределение остатков бюджета Чебаркульского городского округа на 01.01.2017 г.</t>
  </si>
  <si>
    <t>133</t>
  </si>
  <si>
    <t>5400779575</t>
  </si>
  <si>
    <t>112</t>
  </si>
  <si>
    <t>5002079508</t>
  </si>
  <si>
    <t>1102</t>
  </si>
  <si>
    <t>4302078300</t>
  </si>
  <si>
    <t>622</t>
  </si>
  <si>
    <t>4302078700</t>
  </si>
  <si>
    <t>0703</t>
  </si>
  <si>
    <t xml:space="preserve">0505 </t>
  </si>
  <si>
    <t>5620779518</t>
  </si>
  <si>
    <t>414</t>
  </si>
  <si>
    <t>0505</t>
  </si>
  <si>
    <t>0503</t>
  </si>
  <si>
    <t>6300777005</t>
  </si>
  <si>
    <t>0502</t>
  </si>
  <si>
    <t>5620779517</t>
  </si>
  <si>
    <t>0701</t>
  </si>
  <si>
    <t>4602079523</t>
  </si>
  <si>
    <t>0702</t>
  </si>
  <si>
    <t>46020L0275</t>
  </si>
  <si>
    <t>47020S2200</t>
  </si>
  <si>
    <t>47020S1100</t>
  </si>
  <si>
    <t>47020S9900</t>
  </si>
  <si>
    <t>0801</t>
  </si>
  <si>
    <t>6502080002</t>
  </si>
  <si>
    <t>6509980004</t>
  </si>
  <si>
    <t>6502080001</t>
  </si>
  <si>
    <t>9900400092</t>
  </si>
  <si>
    <t>56307900030</t>
  </si>
  <si>
    <t>0409</t>
  </si>
  <si>
    <t>6001178007</t>
  </si>
  <si>
    <t>63 0 07 77001</t>
  </si>
  <si>
    <t>Непрограммные мероприятия: ремонт кровли здания администрации</t>
  </si>
  <si>
    <t>Непрограммные мероприятия: приобретение и монтаж кондиционеров (в т.ч. в малом зале администрации)</t>
  </si>
  <si>
    <t>Непрограммные мероприятия: погашение задолженности по исполнительным листам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</si>
  <si>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обеспечение лыжной базы МАУ "Физкультура и спорт" тех.средствами охраны-системы видеонаблюдения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</si>
  <si>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установка камер видеонаблюдения в МАУ "Ледовый дворец"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</si>
  <si>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приобретение снегохода  в МАУ "Физкультура и спорт"</t>
  </si>
  <si>
    <t>Муниципальная программа "Развитие образования в Чебаркульском городском округе на 2017-2019 годы" : замена аварийных окон МБДОУ д/с№14 (остаток дотации по РП №345-рп)</t>
  </si>
  <si>
    <t>Муниципальная программа "Развитие образования в Чебаркульском городском округе на 2017-2019 годы" : ремонт кровли в МБОУ СОШ №7</t>
  </si>
  <si>
    <t>Муниципальная программа "Развитие образования в Чебаркульском городском округе на 2017-2019 годы" : ремонт спортивного зала МБОУ СОШ №2</t>
  </si>
  <si>
    <t>Муниципальная программа "Развитие образования в Чебаркульском городском округе на 2017-2019 годы" : установка пандусов в  МБДОУ д/с№1</t>
  </si>
  <si>
    <t>Муниципальная программа "Развитие образования в Чебаркульском городском округе на 2017-2019 годы" : приобретение оборудования и услуг в соответствии с требованиями ЕГЭ</t>
  </si>
  <si>
    <t>Муниципальная программа "Развитие образования в Чебаркульском городском округе на 2017-2019 годы" : приобретение спортивного инвентаря МБОУ СОШ №4  (наказы избирателей)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</si>
  <si>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на создание 42 дополнительных мест в дошкольных образовательных учреждениях</t>
  </si>
  <si>
    <t>Муниципальная программа "Благоустройство территории Чебаркульского городского округа на 2017-2019 годы ": устройство ограждения спортивной площадки пос. Елагина (остаток дотации по РП № 408-рп)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</si>
  <si>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заключение гос.экспертизы по капитальному ремонту тепловых сетей</t>
  </si>
  <si>
    <t>Непрограммные мероприятия: на приобретение сервера</t>
  </si>
  <si>
    <t>Непрограммные мероприятия: информационная поддержка деятельности администрации в аудиовизуальных средствах массовой информации</t>
  </si>
  <si>
    <t>Муниципальная программа "Подготовка проектов планировки территорий Чебаркульского городского округа на 2017-2019 годы": проект планировки курорта Кисегач (остаток дотации по РП № №359-рп)</t>
  </si>
  <si>
    <t>4602079524</t>
  </si>
  <si>
    <t>0701, 0702, 0703</t>
  </si>
  <si>
    <t>0709</t>
  </si>
  <si>
    <t>4609945200</t>
  </si>
  <si>
    <t>Муниципальная программа "Развитие образования в Чебаркульском городском округе на 2017-2019 годы" : ремонтные работы после аварии в МБОУ ООШ №10</t>
  </si>
  <si>
    <t>Непрограммные мероприятия: приобретение самоходного снегоуборщика</t>
  </si>
  <si>
    <t>Непрограммные мероприятия: оплата по Мировому соглашению (возмещение материального ущерба в результате ДТП)</t>
  </si>
  <si>
    <t xml:space="preserve">Непрограммные мероприятия: выплаты депутатам согласно Положения о размере и порядке возмещения расходов, связанных с осуществлением полномочий депутатов СД ЧГО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</si>
  <si>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 выдача и замена паспортов, на приобретение сейфа)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</si>
  <si>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 (в связи с введением гос.услуги - выдача водительских удостоверений на приобретение фотоаппарата, штатива, фона для съемки, фотобумаги)</t>
  </si>
  <si>
    <t xml:space="preserve">Непрограммные мероприятия: на приобретение оргтехники для малого зала 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</si>
  <si>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госэкспертиза проекта газоснабжения жилых домов (кредиторская задолженность)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</si>
  <si>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(госэкспертиза скорректированного проекта "Газификация поселка Мисяш ЧГО")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</si>
  <si>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(проектирование газопровода п.Елагина)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</si>
  <si>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 (корректировка проекта "Газификация поселка Мисяш ЧГО)</t>
  </si>
  <si>
    <t>Муниципальная программа "Благоустройство территории Чебаркульского городского округа на 2017-2019 годы " (очистка ливневой канализации) наказы избирателей</t>
  </si>
  <si>
    <t>Муниципальная программа "Развитие образования в Чебаркульском городском округе на 2017-2019 годы" : монтаж системы автоматизированной пожарной сигнализации  МБОУ СОШ №6</t>
  </si>
  <si>
    <t>Муниципальная программа "Поддержка и развитие дошкольного образования в Чебаркульском городском округе на 2017-2019 годы": софинансирование по выкупу помещений в жилом доме по ул.9 Мая, д.5-Б для размещения 2-х дошкольных групп.</t>
  </si>
  <si>
    <t>Муниципальная программа "Поддержка и развитие дошкольного образования в Чебаркульском городском округе на 2017-2019 годы": предоставление компенсации части родительской платы детей из малообеспеченных, неблагополучных семей, а также семей оказавшихся в трудной жизненной ситуации</t>
  </si>
  <si>
    <t>Муниципальная программа "Развитие образования в Чебаркульском городском округе на 2017-2019 годы" : проведение аттестации рабочих мест по обеспечению интеграции информационных систем МОУ с региональным сегментом единой федеральной межведомственной системы учета контингента</t>
  </si>
  <si>
    <t>4301042300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</si>
  <si>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 выставочном зале "Колорит" </t>
  </si>
  <si>
    <t xml:space="preserve">Муниципальная программа "Развитие культуры в муниципальном образовании Чебаркульский городской округ на 2017 год и на период 2018 и 2019 годы": установка пандусов в городской библиотеке  </t>
  </si>
  <si>
    <t xml:space="preserve">244   </t>
  </si>
  <si>
    <t xml:space="preserve">6509980004 </t>
  </si>
  <si>
    <t xml:space="preserve"> 6502080003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</si>
  <si>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кап.ремонта системы теплоснабжения городской библиотеки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</si>
  <si>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годы", снос ветхоаварийного жилого фонда </t>
  </si>
  <si>
    <t>134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</si>
  <si>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увеличение муниципального задания на участие обучающихся МБУДО ДЮСШ, МБУДО "ДЮСШ №1" в первенствах области (питание, проживание, транс.расходы)</t>
  </si>
  <si>
    <t>Муниципальная программа "Развитие образования в Чебаркульском городском округе на 2017-2019 годы" : приобретение школьной мебели в школу № 6</t>
  </si>
  <si>
    <t>5620979519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</si>
  <si>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электроснабжение пос. Южный (наказы избирателей)</t>
  </si>
  <si>
    <t>4600779525</t>
  </si>
  <si>
    <t>350</t>
  </si>
  <si>
    <t>Муниципальная программа "Развитие образования в Чебаркульском городском округе на 2017-2019 годы" : проведение ремонтных работ по замене плит перекрытия теплотрассы (наказы избирателей)</t>
  </si>
  <si>
    <t>Муниципальная программа "Развитие образования в Чебаркульском городском округе на 2017-2019 годы" : поддержка и развитие профессионального мастерства педагогических работников, поддержка одаренных детей и талантливой молодежи (наказы избирателей)</t>
  </si>
  <si>
    <t>4602079521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</si>
  <si>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поощрение одаренных детей (наказы избирателей)</t>
  </si>
  <si>
    <t>4300778500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</si>
  <si>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реставрация корта (наказы избирателей)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</si>
  <si>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годы": софинансирование проведения ремонта котельной санатория Еловое</t>
  </si>
  <si>
    <t>56207S0050</t>
  </si>
  <si>
    <t xml:space="preserve">Муниципальная программа "Обеспечение доступным и комфортным жильем граждан Российской Федерации" в Чебаркульском городском округе на 2015 - 2020 годы": выполнение проектных работ по канализации по улице Шоссейная дом 9а </t>
  </si>
  <si>
    <t>5620779515</t>
  </si>
  <si>
    <t>Муниципальная программа "Благоустройство территории Чебаркульского городского округа на 2017-2019 гг": устройство Новогоднего городка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</si>
  <si>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 (ремонт внутриквартальных проездов, устройство тротуаров, гредирование, отсыпка дорог) наказы избирателей</t>
  </si>
  <si>
    <t>Муниципальная программа "Благоустройство территории Чебаркульского городского округа на 2017-2019 годы ": устройство детских и спортивных площадок, газонов (наказы избирателей)</t>
  </si>
  <si>
    <t>Муниципальная программа "Развитие образования в Чебаркульском городском округе на 2017-2019 годы" : установка малых форм в МБДОУ д/с № 1 (наказы избирателей)</t>
  </si>
  <si>
    <t>Муниципальная программа "Развитие образования в Чебаркульском городском округе на 2017-2019 годы" :ремонт аварийного освещения школы № 1</t>
  </si>
  <si>
    <t>Муниципальная программа "Развитие образования в Чебаркульском городском округе на 2017-2019 годы" : огнезащитная пропитка кровель школ № 10, № 4</t>
  </si>
  <si>
    <t>Муниципальная программа "Развитие образования в Чебаркульском городском округе на 2017-2019 годы" : ремонт кабинетов МБОУ СОШ №7</t>
  </si>
  <si>
    <t>Муниципальная программа "Развитие образования в Чебаркульском городском округе на 2017-2019 годы" : ремонт козырька МБДОУ д/с №35</t>
  </si>
  <si>
    <t>Муниципальная программа "Развитие образования в Чебаркульском городском округе на 2017-2019 годы" :ремонтные работы учебных кабинетов школы № 7 (наказы избирателей)</t>
  </si>
  <si>
    <t>Непрограммные мероприятия: перевод в электронный вид 2-х муниц.услуг: "Подготовка и выдача градостроительного плана земельного участка", "Выдача разрешения на ввод в эксплуатацию объекта кап.строительства"</t>
  </si>
  <si>
    <t>Непрограммные мероприятия: приобретение кондиционеров</t>
  </si>
  <si>
    <t>Непрограммные мероприятия: на приобретение автомобиля</t>
  </si>
  <si>
    <t>Непрограммные мероприятия: техническое обслуживание кондиционеров, имеющихся в здании администрации</t>
  </si>
  <si>
    <t>Непрограммные мероприятия: ремонт системы ХВС</t>
  </si>
  <si>
    <t>Непрограммные мероприятия: на приобретение мебели и прочих основных средств в малый зал администрации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</si>
  <si>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увеличение муниципального задания на участие обучающихся  МБУДО "ДЮСШ №1" в первенствах области ( транс.расходы)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</si>
  <si>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годы":  реализация Указов Президента РФ в части повышения оплаты труда педагогическим работникам дополнительного образования (ДЮСШ, ДЮСШ №1)</t>
  </si>
  <si>
    <t>200</t>
  </si>
  <si>
    <t>Муниципальная программа "Эффективное управление муниципальной собственностью Чебаркульского городского округа на 2017-2019 годы": приобретение автомобиля</t>
  </si>
  <si>
    <t>5700420400</t>
  </si>
  <si>
    <t>Муниципальная программа "Развитие образования в Чебаркульском городском округе на 2017-2019 годы" : проект и установка устройства молниезащиты по решению суда от 20.12.2016г. МБОУ ООШ №76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</si>
  <si>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выполнение проектно-сметной документации на кап.ремонт ЦДТ им.Горького</t>
  </si>
  <si>
    <t>Муниципальная программа "Развитие культуры в муниципальном образовании Чебаркульский городской округ на 2017 год и на период 2018 и 2019 годы": установка противопожарной двери и решеток на окна, где размещена информационная система контингента учащихся  МБУДО "ДШИ" ЧГО</t>
  </si>
  <si>
    <t>122</t>
  </si>
  <si>
    <t>Непрограммные мероприятия: на оплату обучения</t>
  </si>
  <si>
    <t>Непрограммные мероприятия: на выплату командировочных</t>
  </si>
  <si>
    <t>Муниципальная программа "Развитие культуры в муниципальном образовании Чебаркульский городской округ на 2017 год и на период 2018 и 2019 годы":на разработку ПСД по ремонту здания МУК "Центр досуга им. Горького"</t>
  </si>
  <si>
    <t>Муниципальная программа "Развитие образования в Чебаркульском городском округе на 2017-2019 годы" : разработка ПСД по капитальному ремонту бассейна  МБОУ СОШ №7</t>
  </si>
  <si>
    <t>Приложение 6
к решению Собрания депутатов
Чебаркульского городского округа
от 28.12.2017 г. № 447
Приложение 14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</si>
</sst>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i/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33" borderId="10" xfId="52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9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textRotation="90" readingOrder="2"/>
    </xf>
    <xf numFmtId="49" fontId="7" fillId="0" borderId="10" xfId="0" applyNumberFormat="1" applyFont="1" applyBorder="1" applyAlignment="1">
      <alignment horizontal="center" textRotation="90" readingOrder="2"/>
    </xf>
    <xf numFmtId="49" fontId="7" fillId="0" borderId="15" xfId="0" applyNumberFormat="1" applyFont="1" applyBorder="1" applyAlignment="1">
      <alignment horizontal="center" textRotation="90" wrapText="1"/>
    </xf>
    <xf numFmtId="49" fontId="7" fillId="0" borderId="10" xfId="0" applyNumberFormat="1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textRotation="90" wrapText="1" readingOrder="2"/>
    </xf>
    <xf numFmtId="49" fontId="7" fillId="0" borderId="10" xfId="0" applyNumberFormat="1" applyFont="1" applyBorder="1" applyAlignment="1">
      <alignment horizontal="center" textRotation="90" wrapText="1" readingOrder="2"/>
    </xf>
    <xf numFmtId="49" fontId="7" fillId="0" borderId="17" xfId="0" applyNumberFormat="1" applyFont="1" applyBorder="1" applyAlignment="1">
      <alignment horizontal="left" textRotation="90" wrapText="1"/>
    </xf>
    <xf numFmtId="49" fontId="7" fillId="0" borderId="12" xfId="0" applyNumberFormat="1" applyFont="1" applyBorder="1" applyAlignment="1">
      <alignment horizontal="left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8"/>
  <sheetViews>
    <sheetView showGridLines="0" tabSelected="1" zoomScaleSheetLayoutView="100" zoomScalePageLayoutView="0" workbookViewId="0" topLeftCell="A1">
      <selection activeCell="F1" sqref="F1:J1"/>
    </sheetView>
  </sheetViews>
  <sheetFormatPr defaultColWidth="9.140625" defaultRowHeight="12.75" customHeight="1" outlineLevelRow="1"/>
  <cols>
    <col min="1" max="1" width="5.00390625" style="0" customWidth="1"/>
    <col min="2" max="2" width="54.7109375" style="0" customWidth="1"/>
    <col min="3" max="3" width="7.28125" style="0" customWidth="1"/>
    <col min="4" max="4" width="13.7109375" style="0" customWidth="1"/>
    <col min="5" max="7" width="6.7109375" style="0" customWidth="1"/>
    <col min="8" max="8" width="13.8515625" style="0" customWidth="1"/>
    <col min="9" max="9" width="12.7109375" style="0" customWidth="1"/>
    <col min="10" max="10" width="13.421875" style="0" customWidth="1"/>
    <col min="11" max="11" width="13.421875" style="0" bestFit="1" customWidth="1"/>
  </cols>
  <sheetData>
    <row r="1" spans="1:10" ht="120.75" customHeight="1">
      <c r="A1" s="4"/>
      <c r="B1" s="2"/>
      <c r="C1" s="2"/>
      <c r="D1" s="3"/>
      <c r="E1" s="2"/>
      <c r="F1" s="40" t="s">
        <v>165</v>
      </c>
      <c r="G1" s="40"/>
      <c r="H1" s="40"/>
      <c r="I1" s="40"/>
      <c r="J1" s="40"/>
    </row>
    <row r="2" spans="1:11" ht="15.75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5"/>
    </row>
    <row r="3" spans="1:10" ht="10.5" customHeight="1" thickBot="1">
      <c r="A3" s="7"/>
      <c r="B3" s="7"/>
      <c r="C3" s="7"/>
      <c r="D3" s="7"/>
      <c r="E3" s="7"/>
      <c r="F3" s="7"/>
      <c r="G3" s="7"/>
      <c r="H3" s="7"/>
      <c r="I3" s="7"/>
      <c r="J3" s="7" t="s">
        <v>0</v>
      </c>
    </row>
    <row r="4" spans="1:10" ht="30.75" customHeight="1">
      <c r="A4" s="54" t="s">
        <v>15</v>
      </c>
      <c r="B4" s="43" t="s">
        <v>12</v>
      </c>
      <c r="C4" s="48" t="s">
        <v>36</v>
      </c>
      <c r="D4" s="52" t="s">
        <v>13</v>
      </c>
      <c r="E4" s="48" t="s">
        <v>14</v>
      </c>
      <c r="F4" s="50" t="s">
        <v>2</v>
      </c>
      <c r="G4" s="50" t="s">
        <v>3</v>
      </c>
      <c r="H4" s="43" t="s">
        <v>6</v>
      </c>
      <c r="I4" s="45" t="s">
        <v>7</v>
      </c>
      <c r="J4" s="46"/>
    </row>
    <row r="5" spans="1:10" ht="69" customHeight="1">
      <c r="A5" s="55"/>
      <c r="B5" s="44"/>
      <c r="C5" s="49"/>
      <c r="D5" s="53"/>
      <c r="E5" s="49"/>
      <c r="F5" s="51"/>
      <c r="G5" s="51"/>
      <c r="H5" s="44"/>
      <c r="I5" s="8" t="s">
        <v>8</v>
      </c>
      <c r="J5" s="9" t="s">
        <v>9</v>
      </c>
    </row>
    <row r="6" spans="1:10" ht="18" customHeight="1">
      <c r="A6" s="10" t="s">
        <v>24</v>
      </c>
      <c r="B6" s="11" t="s">
        <v>25</v>
      </c>
      <c r="C6" s="12"/>
      <c r="D6" s="12"/>
      <c r="E6" s="12"/>
      <c r="F6" s="12"/>
      <c r="G6" s="12"/>
      <c r="H6" s="13">
        <f>I6+J6</f>
        <v>599000</v>
      </c>
      <c r="I6" s="13">
        <f>SUM(I7:I7)</f>
        <v>0</v>
      </c>
      <c r="J6" s="14">
        <f>SUM(J7:J8)</f>
        <v>599000</v>
      </c>
    </row>
    <row r="7" spans="1:10" ht="44.25" customHeight="1">
      <c r="A7" s="15" t="s">
        <v>24</v>
      </c>
      <c r="B7" s="23" t="s">
        <v>99</v>
      </c>
      <c r="C7" s="16" t="s">
        <v>26</v>
      </c>
      <c r="D7" s="16" t="s">
        <v>39</v>
      </c>
      <c r="E7" s="16" t="s">
        <v>33</v>
      </c>
      <c r="F7" s="16"/>
      <c r="G7" s="16" t="s">
        <v>19</v>
      </c>
      <c r="H7" s="13">
        <f>I7+J7</f>
        <v>500000</v>
      </c>
      <c r="I7" s="18"/>
      <c r="J7" s="29">
        <v>500000</v>
      </c>
    </row>
    <row r="8" spans="1:10" ht="18.75" customHeight="1">
      <c r="A8" s="15" t="s">
        <v>24</v>
      </c>
      <c r="B8" s="23" t="s">
        <v>147</v>
      </c>
      <c r="C8" s="16" t="s">
        <v>26</v>
      </c>
      <c r="D8" s="16" t="s">
        <v>39</v>
      </c>
      <c r="E8" s="16" t="s">
        <v>18</v>
      </c>
      <c r="F8" s="16"/>
      <c r="G8" s="16" t="s">
        <v>19</v>
      </c>
      <c r="H8" s="13">
        <f>I8+J8</f>
        <v>99000</v>
      </c>
      <c r="I8" s="18"/>
      <c r="J8" s="29">
        <v>99000</v>
      </c>
    </row>
    <row r="9" spans="1:10" ht="18" customHeight="1">
      <c r="A9" s="10" t="s">
        <v>28</v>
      </c>
      <c r="B9" s="11" t="s">
        <v>29</v>
      </c>
      <c r="C9" s="12"/>
      <c r="D9" s="12"/>
      <c r="E9" s="12"/>
      <c r="F9" s="12"/>
      <c r="G9" s="12"/>
      <c r="H9" s="13">
        <f>I9+J9</f>
        <v>6951147.6</v>
      </c>
      <c r="I9" s="13">
        <f>SUM(I10:I17)</f>
        <v>0</v>
      </c>
      <c r="J9" s="30">
        <f>SUM(J10:J26)</f>
        <v>6951147.6</v>
      </c>
    </row>
    <row r="10" spans="1:10" ht="32.25" customHeight="1">
      <c r="A10" s="15" t="s">
        <v>28</v>
      </c>
      <c r="B10" s="23" t="s">
        <v>98</v>
      </c>
      <c r="C10" s="16" t="s">
        <v>31</v>
      </c>
      <c r="D10" s="16" t="s">
        <v>39</v>
      </c>
      <c r="E10" s="16" t="s">
        <v>33</v>
      </c>
      <c r="F10" s="16"/>
      <c r="G10" s="16" t="s">
        <v>19</v>
      </c>
      <c r="H10" s="13">
        <f aca="true" t="shared" si="0" ref="H10:H26">I10+J10</f>
        <v>180000</v>
      </c>
      <c r="I10" s="18"/>
      <c r="J10" s="29">
        <v>180000</v>
      </c>
    </row>
    <row r="11" spans="1:10" ht="32.25" customHeight="1">
      <c r="A11" s="15" t="s">
        <v>28</v>
      </c>
      <c r="B11" s="23" t="s">
        <v>97</v>
      </c>
      <c r="C11" s="16" t="s">
        <v>31</v>
      </c>
      <c r="D11" s="16" t="s">
        <v>39</v>
      </c>
      <c r="E11" s="16" t="s">
        <v>18</v>
      </c>
      <c r="F11" s="16"/>
      <c r="G11" s="16" t="s">
        <v>19</v>
      </c>
      <c r="H11" s="13">
        <f t="shared" si="0"/>
        <v>0</v>
      </c>
      <c r="I11" s="18"/>
      <c r="J11" s="29">
        <f>63990-63990</f>
        <v>0</v>
      </c>
    </row>
    <row r="12" spans="1:10" ht="72.75" customHeight="1">
      <c r="A12" s="15" t="s">
        <v>28</v>
      </c>
      <c r="B12" s="36" t="s">
        <v>101</v>
      </c>
      <c r="C12" s="16" t="s">
        <v>22</v>
      </c>
      <c r="D12" s="16" t="s">
        <v>44</v>
      </c>
      <c r="E12" s="16" t="s">
        <v>23</v>
      </c>
      <c r="F12" s="16"/>
      <c r="G12" s="16" t="s">
        <v>19</v>
      </c>
      <c r="H12" s="13">
        <f t="shared" si="0"/>
        <v>35874</v>
      </c>
      <c r="I12" s="18"/>
      <c r="J12" s="29">
        <v>35874</v>
      </c>
    </row>
    <row r="13" spans="1:10" ht="60.75" customHeight="1">
      <c r="A13" s="15" t="s">
        <v>28</v>
      </c>
      <c r="B13" s="23" t="s">
        <v>100</v>
      </c>
      <c r="C13" s="16" t="s">
        <v>22</v>
      </c>
      <c r="D13" s="16" t="s">
        <v>44</v>
      </c>
      <c r="E13" s="16" t="s">
        <v>23</v>
      </c>
      <c r="F13" s="16"/>
      <c r="G13" s="16" t="s">
        <v>19</v>
      </c>
      <c r="H13" s="13">
        <f t="shared" si="0"/>
        <v>32190</v>
      </c>
      <c r="I13" s="18"/>
      <c r="J13" s="29">
        <v>32190</v>
      </c>
    </row>
    <row r="14" spans="1:10" ht="56.25" customHeight="1">
      <c r="A14" s="15" t="s">
        <v>28</v>
      </c>
      <c r="B14" s="23" t="s">
        <v>146</v>
      </c>
      <c r="C14" s="16" t="s">
        <v>31</v>
      </c>
      <c r="D14" s="16" t="s">
        <v>39</v>
      </c>
      <c r="E14" s="16" t="s">
        <v>27</v>
      </c>
      <c r="F14" s="16"/>
      <c r="G14" s="16" t="s">
        <v>19</v>
      </c>
      <c r="H14" s="13">
        <f t="shared" si="0"/>
        <v>0</v>
      </c>
      <c r="I14" s="18"/>
      <c r="J14" s="29">
        <f>300000-300000</f>
        <v>0</v>
      </c>
    </row>
    <row r="15" spans="1:10" ht="33" customHeight="1">
      <c r="A15" s="15" t="s">
        <v>28</v>
      </c>
      <c r="B15" s="23" t="s">
        <v>148</v>
      </c>
      <c r="C15" s="16" t="s">
        <v>31</v>
      </c>
      <c r="D15" s="16" t="s">
        <v>39</v>
      </c>
      <c r="E15" s="16" t="s">
        <v>18</v>
      </c>
      <c r="F15" s="16"/>
      <c r="G15" s="16" t="s">
        <v>19</v>
      </c>
      <c r="H15" s="13">
        <f t="shared" si="0"/>
        <v>660753</v>
      </c>
      <c r="I15" s="18"/>
      <c r="J15" s="29">
        <f>300000+286439+74314</f>
        <v>660753</v>
      </c>
    </row>
    <row r="16" spans="1:10" ht="31.5" customHeight="1">
      <c r="A16" s="15" t="s">
        <v>28</v>
      </c>
      <c r="B16" s="23" t="s">
        <v>74</v>
      </c>
      <c r="C16" s="16" t="s">
        <v>31</v>
      </c>
      <c r="D16" s="16" t="s">
        <v>39</v>
      </c>
      <c r="E16" s="16" t="s">
        <v>18</v>
      </c>
      <c r="F16" s="16"/>
      <c r="G16" s="16" t="s">
        <v>19</v>
      </c>
      <c r="H16" s="13">
        <f t="shared" si="0"/>
        <v>1060876</v>
      </c>
      <c r="I16" s="18"/>
      <c r="J16" s="29">
        <f>1347315-286439+286439-286439</f>
        <v>1060876</v>
      </c>
    </row>
    <row r="17" spans="1:10" ht="28.5" customHeight="1">
      <c r="A17" s="15" t="s">
        <v>28</v>
      </c>
      <c r="B17" s="23" t="s">
        <v>75</v>
      </c>
      <c r="C17" s="16" t="s">
        <v>31</v>
      </c>
      <c r="D17" s="16" t="s">
        <v>39</v>
      </c>
      <c r="E17" s="16" t="s">
        <v>18</v>
      </c>
      <c r="F17" s="16"/>
      <c r="G17" s="16" t="s">
        <v>19</v>
      </c>
      <c r="H17" s="13">
        <f t="shared" si="0"/>
        <v>304383.36</v>
      </c>
      <c r="I17" s="18"/>
      <c r="J17" s="29">
        <f>575000-270616.64</f>
        <v>304383.36</v>
      </c>
    </row>
    <row r="18" spans="1:10" ht="28.5" customHeight="1">
      <c r="A18" s="15" t="s">
        <v>28</v>
      </c>
      <c r="B18" s="23" t="s">
        <v>149</v>
      </c>
      <c r="C18" s="16" t="s">
        <v>31</v>
      </c>
      <c r="D18" s="16" t="s">
        <v>39</v>
      </c>
      <c r="E18" s="16" t="s">
        <v>18</v>
      </c>
      <c r="F18" s="16"/>
      <c r="G18" s="16" t="s">
        <v>19</v>
      </c>
      <c r="H18" s="13">
        <f t="shared" si="0"/>
        <v>42500</v>
      </c>
      <c r="I18" s="18"/>
      <c r="J18" s="29">
        <v>42500</v>
      </c>
    </row>
    <row r="19" spans="1:10" ht="28.5" customHeight="1">
      <c r="A19" s="15" t="s">
        <v>28</v>
      </c>
      <c r="B19" s="23" t="s">
        <v>150</v>
      </c>
      <c r="C19" s="16" t="s">
        <v>31</v>
      </c>
      <c r="D19" s="16" t="s">
        <v>39</v>
      </c>
      <c r="E19" s="16" t="s">
        <v>18</v>
      </c>
      <c r="F19" s="16"/>
      <c r="G19" s="16" t="s">
        <v>19</v>
      </c>
      <c r="H19" s="13">
        <f t="shared" si="0"/>
        <v>74685</v>
      </c>
      <c r="I19" s="18"/>
      <c r="J19" s="29">
        <v>74685</v>
      </c>
    </row>
    <row r="20" spans="1:10" ht="28.5" customHeight="1">
      <c r="A20" s="15" t="s">
        <v>28</v>
      </c>
      <c r="B20" s="23" t="s">
        <v>151</v>
      </c>
      <c r="C20" s="16" t="s">
        <v>31</v>
      </c>
      <c r="D20" s="16" t="s">
        <v>39</v>
      </c>
      <c r="E20" s="16" t="s">
        <v>18</v>
      </c>
      <c r="F20" s="16"/>
      <c r="G20" s="16" t="s">
        <v>19</v>
      </c>
      <c r="H20" s="13">
        <f t="shared" si="0"/>
        <v>97421.64</v>
      </c>
      <c r="I20" s="18"/>
      <c r="J20" s="29">
        <f>118421.64-21000</f>
        <v>97421.64</v>
      </c>
    </row>
    <row r="21" spans="1:10" ht="28.5" customHeight="1">
      <c r="A21" s="15" t="s">
        <v>28</v>
      </c>
      <c r="B21" s="23" t="s">
        <v>161</v>
      </c>
      <c r="C21" s="16" t="s">
        <v>31</v>
      </c>
      <c r="D21" s="16" t="s">
        <v>39</v>
      </c>
      <c r="E21" s="16" t="s">
        <v>18</v>
      </c>
      <c r="F21" s="16"/>
      <c r="G21" s="16" t="s">
        <v>19</v>
      </c>
      <c r="H21" s="13">
        <f t="shared" si="0"/>
        <v>16000</v>
      </c>
      <c r="I21" s="18"/>
      <c r="J21" s="29">
        <v>16000</v>
      </c>
    </row>
    <row r="22" spans="1:10" ht="28.5" customHeight="1">
      <c r="A22" s="15" t="s">
        <v>28</v>
      </c>
      <c r="B22" s="23" t="s">
        <v>162</v>
      </c>
      <c r="C22" s="16" t="s">
        <v>31</v>
      </c>
      <c r="D22" s="16" t="s">
        <v>39</v>
      </c>
      <c r="E22" s="16" t="s">
        <v>160</v>
      </c>
      <c r="F22" s="16"/>
      <c r="G22" s="16" t="s">
        <v>19</v>
      </c>
      <c r="H22" s="13">
        <f t="shared" si="0"/>
        <v>5000</v>
      </c>
      <c r="I22" s="18"/>
      <c r="J22" s="29">
        <v>5000</v>
      </c>
    </row>
    <row r="23" spans="1:10" ht="57.75" customHeight="1">
      <c r="A23" s="15" t="s">
        <v>28</v>
      </c>
      <c r="B23" s="23" t="s">
        <v>91</v>
      </c>
      <c r="C23" s="16" t="s">
        <v>30</v>
      </c>
      <c r="D23" s="16" t="s">
        <v>42</v>
      </c>
      <c r="E23" s="16" t="s">
        <v>18</v>
      </c>
      <c r="F23" s="16" t="s">
        <v>43</v>
      </c>
      <c r="G23" s="16" t="s">
        <v>5</v>
      </c>
      <c r="H23" s="13">
        <f t="shared" si="0"/>
        <v>2610000</v>
      </c>
      <c r="I23" s="18"/>
      <c r="J23" s="31">
        <f>3480000-870000</f>
        <v>2610000</v>
      </c>
    </row>
    <row r="24" spans="1:10" ht="22.5" customHeight="1">
      <c r="A24" s="15" t="s">
        <v>28</v>
      </c>
      <c r="B24" s="23" t="s">
        <v>89</v>
      </c>
      <c r="C24" s="16" t="s">
        <v>31</v>
      </c>
      <c r="D24" s="16" t="s">
        <v>39</v>
      </c>
      <c r="E24" s="16" t="s">
        <v>27</v>
      </c>
      <c r="F24" s="16"/>
      <c r="G24" s="16" t="s">
        <v>19</v>
      </c>
      <c r="H24" s="13">
        <f t="shared" si="0"/>
        <v>1191464.6</v>
      </c>
      <c r="I24" s="18"/>
      <c r="J24" s="31">
        <f>1497809-306344.4</f>
        <v>1191464.6</v>
      </c>
    </row>
    <row r="25" spans="1:10" ht="30.75" customHeight="1">
      <c r="A25" s="15" t="s">
        <v>28</v>
      </c>
      <c r="B25" s="23" t="s">
        <v>102</v>
      </c>
      <c r="C25" s="16" t="s">
        <v>31</v>
      </c>
      <c r="D25" s="16" t="s">
        <v>39</v>
      </c>
      <c r="E25" s="16" t="s">
        <v>27</v>
      </c>
      <c r="F25" s="16"/>
      <c r="G25" s="16" t="s">
        <v>19</v>
      </c>
      <c r="H25" s="13">
        <f t="shared" si="0"/>
        <v>490000</v>
      </c>
      <c r="I25" s="18"/>
      <c r="J25" s="31">
        <v>490000</v>
      </c>
    </row>
    <row r="26" spans="1:10" ht="42.75" customHeight="1">
      <c r="A26" s="15" t="s">
        <v>28</v>
      </c>
      <c r="B26" s="23" t="s">
        <v>90</v>
      </c>
      <c r="C26" s="16" t="s">
        <v>31</v>
      </c>
      <c r="D26" s="16" t="s">
        <v>39</v>
      </c>
      <c r="E26" s="16" t="s">
        <v>18</v>
      </c>
      <c r="F26" s="16"/>
      <c r="G26" s="16" t="s">
        <v>19</v>
      </c>
      <c r="H26" s="13">
        <f t="shared" si="0"/>
        <v>150000</v>
      </c>
      <c r="I26" s="18"/>
      <c r="J26" s="31">
        <v>150000</v>
      </c>
    </row>
    <row r="27" spans="1:10" s="6" customFormat="1" ht="33.75" customHeight="1">
      <c r="A27" s="10" t="s">
        <v>4</v>
      </c>
      <c r="B27" s="11" t="s">
        <v>11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13">
        <f>I27+J27</f>
        <v>6341624.2</v>
      </c>
      <c r="I27" s="13">
        <f>SUM(I28:I33)</f>
        <v>0</v>
      </c>
      <c r="J27" s="30">
        <f>SUM(J28:J40)</f>
        <v>6341624.2</v>
      </c>
    </row>
    <row r="28" spans="1:11" s="6" customFormat="1" ht="54" customHeight="1">
      <c r="A28" s="15" t="s">
        <v>4</v>
      </c>
      <c r="B28" s="23" t="s">
        <v>106</v>
      </c>
      <c r="C28" s="16" t="s">
        <v>50</v>
      </c>
      <c r="D28" s="16" t="s">
        <v>51</v>
      </c>
      <c r="E28" s="16" t="s">
        <v>52</v>
      </c>
      <c r="F28" s="16"/>
      <c r="G28" s="16" t="s">
        <v>19</v>
      </c>
      <c r="H28" s="13">
        <f aca="true" t="shared" si="1" ref="H28:H40">I28+J28</f>
        <v>338200</v>
      </c>
      <c r="I28" s="18"/>
      <c r="J28" s="29">
        <f>850000-511800</f>
        <v>338200</v>
      </c>
      <c r="K28" s="26"/>
    </row>
    <row r="29" spans="1:11" s="6" customFormat="1" ht="43.5" customHeight="1">
      <c r="A29" s="15" t="s">
        <v>4</v>
      </c>
      <c r="B29" s="23" t="s">
        <v>137</v>
      </c>
      <c r="C29" s="16" t="s">
        <v>53</v>
      </c>
      <c r="D29" s="16" t="s">
        <v>55</v>
      </c>
      <c r="E29" s="16" t="s">
        <v>18</v>
      </c>
      <c r="F29" s="16"/>
      <c r="G29" s="16" t="s">
        <v>19</v>
      </c>
      <c r="H29" s="13">
        <f t="shared" si="1"/>
        <v>800000</v>
      </c>
      <c r="I29" s="18"/>
      <c r="J29" s="29">
        <f>511800+288200</f>
        <v>800000</v>
      </c>
      <c r="K29" s="26"/>
    </row>
    <row r="30" spans="1:11" s="6" customFormat="1" ht="68.25" customHeight="1">
      <c r="A30" s="15" t="s">
        <v>4</v>
      </c>
      <c r="B30" s="23" t="s">
        <v>104</v>
      </c>
      <c r="C30" s="16" t="s">
        <v>50</v>
      </c>
      <c r="D30" s="16" t="s">
        <v>51</v>
      </c>
      <c r="E30" s="16" t="s">
        <v>18</v>
      </c>
      <c r="F30" s="16"/>
      <c r="G30" s="16" t="s">
        <v>19</v>
      </c>
      <c r="H30" s="13">
        <f t="shared" si="1"/>
        <v>300000</v>
      </c>
      <c r="I30" s="18"/>
      <c r="J30" s="29">
        <v>300000</v>
      </c>
      <c r="K30" s="26"/>
    </row>
    <row r="31" spans="1:10" s="6" customFormat="1" ht="60" customHeight="1">
      <c r="A31" s="15" t="s">
        <v>4</v>
      </c>
      <c r="B31" s="23" t="s">
        <v>105</v>
      </c>
      <c r="C31" s="16" t="s">
        <v>53</v>
      </c>
      <c r="D31" s="16" t="s">
        <v>51</v>
      </c>
      <c r="E31" s="16" t="s">
        <v>52</v>
      </c>
      <c r="F31" s="16"/>
      <c r="G31" s="16" t="s">
        <v>19</v>
      </c>
      <c r="H31" s="13">
        <f t="shared" si="1"/>
        <v>300000</v>
      </c>
      <c r="I31" s="18">
        <v>0</v>
      </c>
      <c r="J31" s="29">
        <v>300000</v>
      </c>
    </row>
    <row r="32" spans="1:10" s="6" customFormat="1" ht="72" customHeight="1">
      <c r="A32" s="15" t="s">
        <v>4</v>
      </c>
      <c r="B32" s="23" t="s">
        <v>103</v>
      </c>
      <c r="C32" s="16" t="s">
        <v>53</v>
      </c>
      <c r="D32" s="16" t="s">
        <v>51</v>
      </c>
      <c r="E32" s="16" t="s">
        <v>18</v>
      </c>
      <c r="F32" s="16"/>
      <c r="G32" s="16" t="s">
        <v>19</v>
      </c>
      <c r="H32" s="13">
        <f t="shared" si="1"/>
        <v>158624.2</v>
      </c>
      <c r="I32" s="18">
        <v>0</v>
      </c>
      <c r="J32" s="29">
        <v>158624.2</v>
      </c>
    </row>
    <row r="33" spans="1:10" s="6" customFormat="1" ht="67.5" customHeight="1">
      <c r="A33" s="15" t="s">
        <v>4</v>
      </c>
      <c r="B33" s="23" t="s">
        <v>88</v>
      </c>
      <c r="C33" s="16" t="s">
        <v>56</v>
      </c>
      <c r="D33" s="16" t="s">
        <v>57</v>
      </c>
      <c r="E33" s="16" t="s">
        <v>18</v>
      </c>
      <c r="F33" s="16"/>
      <c r="G33" s="16" t="s">
        <v>19</v>
      </c>
      <c r="H33" s="13">
        <f t="shared" si="1"/>
        <v>289403</v>
      </c>
      <c r="I33" s="18"/>
      <c r="J33" s="29">
        <f>500000-133597-77000</f>
        <v>289403</v>
      </c>
    </row>
    <row r="34" spans="1:10" s="6" customFormat="1" ht="67.5" customHeight="1">
      <c r="A34" s="15" t="s">
        <v>4</v>
      </c>
      <c r="B34" s="37" t="s">
        <v>133</v>
      </c>
      <c r="C34" s="16" t="s">
        <v>56</v>
      </c>
      <c r="D34" s="16" t="s">
        <v>134</v>
      </c>
      <c r="E34" s="16" t="s">
        <v>18</v>
      </c>
      <c r="F34" s="16"/>
      <c r="G34" s="16" t="s">
        <v>19</v>
      </c>
      <c r="H34" s="13">
        <f t="shared" si="1"/>
        <v>133597</v>
      </c>
      <c r="I34" s="18"/>
      <c r="J34" s="38">
        <v>133597</v>
      </c>
    </row>
    <row r="35" spans="1:10" s="6" customFormat="1" ht="67.5" customHeight="1">
      <c r="A35" s="15" t="s">
        <v>4</v>
      </c>
      <c r="B35" s="37" t="s">
        <v>135</v>
      </c>
      <c r="C35" s="16" t="s">
        <v>56</v>
      </c>
      <c r="D35" s="16" t="s">
        <v>136</v>
      </c>
      <c r="E35" s="16" t="s">
        <v>18</v>
      </c>
      <c r="F35" s="16"/>
      <c r="G35" s="16" t="s">
        <v>19</v>
      </c>
      <c r="H35" s="13">
        <f t="shared" si="1"/>
        <v>77000</v>
      </c>
      <c r="I35" s="18"/>
      <c r="J35" s="38">
        <v>77000</v>
      </c>
    </row>
    <row r="36" spans="1:10" s="6" customFormat="1" ht="56.25" customHeight="1">
      <c r="A36" s="15" t="s">
        <v>4</v>
      </c>
      <c r="B36" s="23" t="s">
        <v>124</v>
      </c>
      <c r="C36" s="16" t="s">
        <v>56</v>
      </c>
      <c r="D36" s="16" t="s">
        <v>123</v>
      </c>
      <c r="E36" s="16" t="s">
        <v>52</v>
      </c>
      <c r="F36" s="16"/>
      <c r="G36" s="16" t="s">
        <v>19</v>
      </c>
      <c r="H36" s="13">
        <f t="shared" si="1"/>
        <v>100000</v>
      </c>
      <c r="I36" s="18"/>
      <c r="J36" s="29">
        <v>100000</v>
      </c>
    </row>
    <row r="37" spans="1:10" s="6" customFormat="1" ht="69" customHeight="1">
      <c r="A37" s="15" t="s">
        <v>4</v>
      </c>
      <c r="B37" s="23" t="s">
        <v>138</v>
      </c>
      <c r="C37" s="16" t="s">
        <v>71</v>
      </c>
      <c r="D37" s="16" t="s">
        <v>72</v>
      </c>
      <c r="E37" s="16" t="s">
        <v>18</v>
      </c>
      <c r="F37" s="16"/>
      <c r="G37" s="16" t="s">
        <v>19</v>
      </c>
      <c r="H37" s="13">
        <f t="shared" si="1"/>
        <v>1935321</v>
      </c>
      <c r="I37" s="18"/>
      <c r="J37" s="29">
        <f>1300000+100000+490000+45321</f>
        <v>1935321</v>
      </c>
    </row>
    <row r="38" spans="1:10" s="6" customFormat="1" ht="47.25" customHeight="1">
      <c r="A38" s="15" t="s">
        <v>4</v>
      </c>
      <c r="B38" s="23" t="s">
        <v>107</v>
      </c>
      <c r="C38" s="16" t="s">
        <v>54</v>
      </c>
      <c r="D38" s="16" t="s">
        <v>73</v>
      </c>
      <c r="E38" s="16" t="s">
        <v>18</v>
      </c>
      <c r="F38" s="16"/>
      <c r="G38" s="16" t="s">
        <v>19</v>
      </c>
      <c r="H38" s="13">
        <f t="shared" si="1"/>
        <v>54679</v>
      </c>
      <c r="I38" s="18"/>
      <c r="J38" s="29">
        <f>100000-45321</f>
        <v>54679</v>
      </c>
    </row>
    <row r="39" spans="1:10" s="6" customFormat="1" ht="56.25" customHeight="1">
      <c r="A39" s="15" t="s">
        <v>4</v>
      </c>
      <c r="B39" s="23" t="s">
        <v>139</v>
      </c>
      <c r="C39" s="16" t="s">
        <v>54</v>
      </c>
      <c r="D39" s="16" t="s">
        <v>55</v>
      </c>
      <c r="E39" s="16" t="s">
        <v>18</v>
      </c>
      <c r="F39" s="16"/>
      <c r="G39" s="16" t="s">
        <v>19</v>
      </c>
      <c r="H39" s="13">
        <f t="shared" si="1"/>
        <v>1773800</v>
      </c>
      <c r="I39" s="18"/>
      <c r="J39" s="29">
        <f>1200000+573800</f>
        <v>1773800</v>
      </c>
    </row>
    <row r="40" spans="1:10" ht="57.75" customHeight="1" outlineLevel="1">
      <c r="A40" s="15" t="s">
        <v>4</v>
      </c>
      <c r="B40" s="23" t="s">
        <v>87</v>
      </c>
      <c r="C40" s="16" t="s">
        <v>54</v>
      </c>
      <c r="D40" s="16" t="s">
        <v>55</v>
      </c>
      <c r="E40" s="16" t="s">
        <v>18</v>
      </c>
      <c r="F40" s="16" t="s">
        <v>120</v>
      </c>
      <c r="G40" s="16" t="s">
        <v>5</v>
      </c>
      <c r="H40" s="13">
        <f t="shared" si="1"/>
        <v>81000</v>
      </c>
      <c r="I40" s="18"/>
      <c r="J40" s="29">
        <v>81000</v>
      </c>
    </row>
    <row r="41" spans="1:10" s="6" customFormat="1" ht="30" customHeight="1">
      <c r="A41" s="10" t="s">
        <v>16</v>
      </c>
      <c r="B41" s="11" t="s">
        <v>17</v>
      </c>
      <c r="C41" s="12"/>
      <c r="D41" s="12"/>
      <c r="E41" s="12"/>
      <c r="F41" s="12"/>
      <c r="G41" s="12"/>
      <c r="H41" s="13">
        <f>I41+J41</f>
        <v>4225769.93</v>
      </c>
      <c r="I41" s="13">
        <f>I42+I44</f>
        <v>0</v>
      </c>
      <c r="J41" s="30">
        <f>SUM(J42:J65)</f>
        <v>4225769.93</v>
      </c>
    </row>
    <row r="42" spans="1:10" ht="44.25" customHeight="1" outlineLevel="1">
      <c r="A42" s="15" t="s">
        <v>16</v>
      </c>
      <c r="B42" s="23" t="s">
        <v>80</v>
      </c>
      <c r="C42" s="16" t="s">
        <v>58</v>
      </c>
      <c r="D42" s="16" t="s">
        <v>59</v>
      </c>
      <c r="E42" s="16" t="s">
        <v>23</v>
      </c>
      <c r="F42" s="16" t="s">
        <v>41</v>
      </c>
      <c r="G42" s="16" t="s">
        <v>5</v>
      </c>
      <c r="H42" s="33">
        <f aca="true" t="shared" si="2" ref="H42:H72">I42+J42</f>
        <v>226583.53</v>
      </c>
      <c r="I42" s="34"/>
      <c r="J42" s="29">
        <v>226583.53</v>
      </c>
    </row>
    <row r="43" spans="1:10" ht="47.25" customHeight="1" outlineLevel="1">
      <c r="A43" s="15" t="s">
        <v>16</v>
      </c>
      <c r="B43" s="23" t="s">
        <v>140</v>
      </c>
      <c r="C43" s="16" t="s">
        <v>58</v>
      </c>
      <c r="D43" s="16" t="s">
        <v>59</v>
      </c>
      <c r="E43" s="16" t="s">
        <v>23</v>
      </c>
      <c r="F43" s="16"/>
      <c r="G43" s="16" t="s">
        <v>19</v>
      </c>
      <c r="H43" s="33">
        <f t="shared" si="2"/>
        <v>100000</v>
      </c>
      <c r="I43" s="34"/>
      <c r="J43" s="29">
        <v>100000</v>
      </c>
    </row>
    <row r="44" spans="1:10" ht="43.5" customHeight="1" outlineLevel="1">
      <c r="A44" s="15" t="s">
        <v>16</v>
      </c>
      <c r="B44" s="23" t="s">
        <v>96</v>
      </c>
      <c r="C44" s="16" t="s">
        <v>60</v>
      </c>
      <c r="D44" s="16" t="s">
        <v>59</v>
      </c>
      <c r="E44" s="16" t="s">
        <v>23</v>
      </c>
      <c r="F44" s="16"/>
      <c r="G44" s="16" t="s">
        <v>19</v>
      </c>
      <c r="H44" s="33">
        <f t="shared" si="2"/>
        <v>227314</v>
      </c>
      <c r="I44" s="34"/>
      <c r="J44" s="31">
        <v>227314</v>
      </c>
    </row>
    <row r="45" spans="1:10" ht="48.75" customHeight="1" outlineLevel="1">
      <c r="A45" s="15" t="s">
        <v>16</v>
      </c>
      <c r="B45" s="23" t="s">
        <v>81</v>
      </c>
      <c r="C45" s="16" t="s">
        <v>60</v>
      </c>
      <c r="D45" s="16" t="s">
        <v>59</v>
      </c>
      <c r="E45" s="16" t="s">
        <v>23</v>
      </c>
      <c r="F45" s="16"/>
      <c r="G45" s="16" t="s">
        <v>19</v>
      </c>
      <c r="H45" s="17">
        <f t="shared" si="2"/>
        <v>370000</v>
      </c>
      <c r="I45" s="18"/>
      <c r="J45" s="31">
        <v>370000</v>
      </c>
    </row>
    <row r="46" spans="1:10" ht="41.25" customHeight="1" outlineLevel="1">
      <c r="A46" s="15" t="s">
        <v>16</v>
      </c>
      <c r="B46" s="23" t="s">
        <v>82</v>
      </c>
      <c r="C46" s="16" t="s">
        <v>60</v>
      </c>
      <c r="D46" s="16" t="s">
        <v>59</v>
      </c>
      <c r="E46" s="16" t="s">
        <v>23</v>
      </c>
      <c r="F46" s="16"/>
      <c r="G46" s="16" t="s">
        <v>19</v>
      </c>
      <c r="H46" s="17">
        <f t="shared" si="2"/>
        <v>681366.2</v>
      </c>
      <c r="I46" s="18"/>
      <c r="J46" s="31">
        <f>1010000-328633.8</f>
        <v>681366.2</v>
      </c>
    </row>
    <row r="47" spans="1:10" ht="54" customHeight="1" outlineLevel="1">
      <c r="A47" s="15" t="s">
        <v>16</v>
      </c>
      <c r="B47" s="23" t="s">
        <v>108</v>
      </c>
      <c r="C47" s="16" t="s">
        <v>60</v>
      </c>
      <c r="D47" s="16" t="s">
        <v>59</v>
      </c>
      <c r="E47" s="16" t="s">
        <v>23</v>
      </c>
      <c r="F47" s="16"/>
      <c r="G47" s="16" t="s">
        <v>19</v>
      </c>
      <c r="H47" s="17">
        <f t="shared" si="2"/>
        <v>1006143.29</v>
      </c>
      <c r="I47" s="18"/>
      <c r="J47" s="31">
        <f>1025100-18956.71</f>
        <v>1006143.29</v>
      </c>
    </row>
    <row r="48" spans="1:10" ht="41.25" customHeight="1" outlineLevel="1">
      <c r="A48" s="15" t="s">
        <v>16</v>
      </c>
      <c r="B48" s="23" t="s">
        <v>141</v>
      </c>
      <c r="C48" s="16" t="s">
        <v>60</v>
      </c>
      <c r="D48" s="16" t="s">
        <v>59</v>
      </c>
      <c r="E48" s="16" t="s">
        <v>23</v>
      </c>
      <c r="F48" s="16"/>
      <c r="G48" s="16" t="s">
        <v>19</v>
      </c>
      <c r="H48" s="17">
        <f t="shared" si="2"/>
        <v>47983</v>
      </c>
      <c r="I48" s="18"/>
      <c r="J48" s="31">
        <v>47983</v>
      </c>
    </row>
    <row r="49" spans="1:10" ht="43.5" customHeight="1" outlineLevel="1">
      <c r="A49" s="15" t="s">
        <v>16</v>
      </c>
      <c r="B49" s="23" t="s">
        <v>142</v>
      </c>
      <c r="C49" s="16" t="s">
        <v>60</v>
      </c>
      <c r="D49" s="16" t="s">
        <v>59</v>
      </c>
      <c r="E49" s="16" t="s">
        <v>23</v>
      </c>
      <c r="F49" s="16"/>
      <c r="G49" s="16" t="s">
        <v>19</v>
      </c>
      <c r="H49" s="17">
        <f t="shared" si="2"/>
        <v>76619.41</v>
      </c>
      <c r="I49" s="18"/>
      <c r="J49" s="31">
        <f>23580+53039.41</f>
        <v>76619.41</v>
      </c>
    </row>
    <row r="50" spans="1:10" ht="42" customHeight="1" outlineLevel="1">
      <c r="A50" s="15" t="s">
        <v>16</v>
      </c>
      <c r="B50" s="23" t="s">
        <v>143</v>
      </c>
      <c r="C50" s="16" t="s">
        <v>60</v>
      </c>
      <c r="D50" s="16" t="s">
        <v>59</v>
      </c>
      <c r="E50" s="16" t="s">
        <v>23</v>
      </c>
      <c r="F50" s="16"/>
      <c r="G50" s="16" t="s">
        <v>19</v>
      </c>
      <c r="H50" s="17">
        <f t="shared" si="2"/>
        <v>126689.1</v>
      </c>
      <c r="I50" s="18"/>
      <c r="J50" s="31">
        <v>126689.1</v>
      </c>
    </row>
    <row r="51" spans="1:10" ht="42" customHeight="1" outlineLevel="1">
      <c r="A51" s="15" t="s">
        <v>16</v>
      </c>
      <c r="B51" s="23" t="s">
        <v>164</v>
      </c>
      <c r="C51" s="16" t="s">
        <v>60</v>
      </c>
      <c r="D51" s="16" t="s">
        <v>59</v>
      </c>
      <c r="E51" s="16" t="s">
        <v>23</v>
      </c>
      <c r="F51" s="16"/>
      <c r="G51" s="16" t="s">
        <v>19</v>
      </c>
      <c r="H51" s="17">
        <f t="shared" si="2"/>
        <v>166387.4</v>
      </c>
      <c r="I51" s="18"/>
      <c r="J51" s="31">
        <v>166387.4</v>
      </c>
    </row>
    <row r="52" spans="1:10" ht="43.5" customHeight="1" outlineLevel="1">
      <c r="A52" s="15" t="s">
        <v>16</v>
      </c>
      <c r="B52" s="23" t="s">
        <v>144</v>
      </c>
      <c r="C52" s="16" t="s">
        <v>58</v>
      </c>
      <c r="D52" s="16" t="s">
        <v>59</v>
      </c>
      <c r="E52" s="16" t="s">
        <v>23</v>
      </c>
      <c r="F52" s="16"/>
      <c r="G52" s="16" t="s">
        <v>19</v>
      </c>
      <c r="H52" s="17">
        <f t="shared" si="2"/>
        <v>96299</v>
      </c>
      <c r="I52" s="18"/>
      <c r="J52" s="31">
        <v>96299</v>
      </c>
    </row>
    <row r="53" spans="1:10" ht="44.25" customHeight="1" outlineLevel="1">
      <c r="A53" s="15" t="s">
        <v>16</v>
      </c>
      <c r="B53" s="23" t="s">
        <v>83</v>
      </c>
      <c r="C53" s="16" t="s">
        <v>58</v>
      </c>
      <c r="D53" s="16" t="s">
        <v>61</v>
      </c>
      <c r="E53" s="16" t="s">
        <v>23</v>
      </c>
      <c r="F53" s="16"/>
      <c r="G53" s="16" t="s">
        <v>19</v>
      </c>
      <c r="H53" s="17">
        <f>I53+J53</f>
        <v>19049</v>
      </c>
      <c r="I53" s="18"/>
      <c r="J53" s="31">
        <v>19049</v>
      </c>
    </row>
    <row r="54" spans="1:10" ht="63.75" customHeight="1" outlineLevel="1">
      <c r="A54" s="15" t="s">
        <v>16</v>
      </c>
      <c r="B54" s="23" t="s">
        <v>109</v>
      </c>
      <c r="C54" s="16" t="s">
        <v>58</v>
      </c>
      <c r="D54" s="16" t="s">
        <v>62</v>
      </c>
      <c r="E54" s="16" t="s">
        <v>23</v>
      </c>
      <c r="F54" s="16"/>
      <c r="G54" s="16" t="s">
        <v>19</v>
      </c>
      <c r="H54" s="17">
        <f aca="true" t="shared" si="3" ref="H54:H65">I54+J54</f>
        <v>249000</v>
      </c>
      <c r="I54" s="18"/>
      <c r="J54" s="31">
        <v>249000</v>
      </c>
    </row>
    <row r="55" spans="1:10" ht="54" customHeight="1" outlineLevel="1">
      <c r="A55" s="15" t="s">
        <v>16</v>
      </c>
      <c r="B55" s="23" t="s">
        <v>86</v>
      </c>
      <c r="C55" s="16" t="s">
        <v>58</v>
      </c>
      <c r="D55" s="16" t="s">
        <v>63</v>
      </c>
      <c r="E55" s="16" t="s">
        <v>23</v>
      </c>
      <c r="F55" s="16"/>
      <c r="G55" s="16" t="s">
        <v>19</v>
      </c>
      <c r="H55" s="17">
        <f t="shared" si="3"/>
        <v>32676</v>
      </c>
      <c r="I55" s="18"/>
      <c r="J55" s="31">
        <v>32676</v>
      </c>
    </row>
    <row r="56" spans="1:10" ht="75.75" customHeight="1" outlineLevel="1">
      <c r="A56" s="15" t="s">
        <v>16</v>
      </c>
      <c r="B56" s="23" t="s">
        <v>110</v>
      </c>
      <c r="C56" s="16" t="s">
        <v>58</v>
      </c>
      <c r="D56" s="16" t="s">
        <v>64</v>
      </c>
      <c r="E56" s="16" t="s">
        <v>23</v>
      </c>
      <c r="F56" s="16"/>
      <c r="G56" s="16" t="s">
        <v>19</v>
      </c>
      <c r="H56" s="17">
        <f t="shared" si="3"/>
        <v>116000</v>
      </c>
      <c r="I56" s="18"/>
      <c r="J56" s="31">
        <v>116000</v>
      </c>
    </row>
    <row r="57" spans="1:10" ht="51.75" customHeight="1" outlineLevel="1">
      <c r="A57" s="15" t="s">
        <v>16</v>
      </c>
      <c r="B57" s="23" t="s">
        <v>157</v>
      </c>
      <c r="C57" s="16" t="s">
        <v>60</v>
      </c>
      <c r="D57" s="16" t="s">
        <v>59</v>
      </c>
      <c r="E57" s="16" t="s">
        <v>23</v>
      </c>
      <c r="F57" s="16"/>
      <c r="G57" s="16" t="s">
        <v>19</v>
      </c>
      <c r="H57" s="17">
        <f t="shared" si="3"/>
        <v>75000</v>
      </c>
      <c r="I57" s="18"/>
      <c r="J57" s="31">
        <v>75000</v>
      </c>
    </row>
    <row r="58" spans="1:10" ht="54.75" customHeight="1" outlineLevel="1">
      <c r="A58" s="15" t="s">
        <v>16</v>
      </c>
      <c r="B58" s="23" t="s">
        <v>84</v>
      </c>
      <c r="C58" s="16" t="s">
        <v>60</v>
      </c>
      <c r="D58" s="16" t="s">
        <v>92</v>
      </c>
      <c r="E58" s="16" t="s">
        <v>23</v>
      </c>
      <c r="F58" s="16"/>
      <c r="G58" s="16" t="s">
        <v>19</v>
      </c>
      <c r="H58" s="17">
        <f t="shared" si="3"/>
        <v>63000</v>
      </c>
      <c r="I58" s="18"/>
      <c r="J58" s="31">
        <v>63000</v>
      </c>
    </row>
    <row r="59" spans="1:10" ht="51" customHeight="1" outlineLevel="1">
      <c r="A59" s="15" t="s">
        <v>16</v>
      </c>
      <c r="B59" s="23" t="s">
        <v>85</v>
      </c>
      <c r="C59" s="16" t="s">
        <v>60</v>
      </c>
      <c r="D59" s="16" t="s">
        <v>92</v>
      </c>
      <c r="E59" s="16" t="s">
        <v>23</v>
      </c>
      <c r="F59" s="16"/>
      <c r="G59" s="16" t="s">
        <v>19</v>
      </c>
      <c r="H59" s="17">
        <f t="shared" si="3"/>
        <v>100000</v>
      </c>
      <c r="I59" s="18"/>
      <c r="J59" s="31">
        <v>100000</v>
      </c>
    </row>
    <row r="60" spans="1:10" ht="78.75" customHeight="1" outlineLevel="1">
      <c r="A60" s="15" t="s">
        <v>16</v>
      </c>
      <c r="B60" s="23" t="s">
        <v>111</v>
      </c>
      <c r="C60" s="16" t="s">
        <v>93</v>
      </c>
      <c r="D60" s="16" t="s">
        <v>92</v>
      </c>
      <c r="E60" s="16" t="s">
        <v>23</v>
      </c>
      <c r="F60" s="16"/>
      <c r="G60" s="16" t="s">
        <v>19</v>
      </c>
      <c r="H60" s="17">
        <f t="shared" si="3"/>
        <v>174200</v>
      </c>
      <c r="I60" s="18"/>
      <c r="J60" s="31">
        <f>254260-80060</f>
        <v>174200</v>
      </c>
    </row>
    <row r="61" spans="1:10" ht="38.25" customHeight="1" outlineLevel="1">
      <c r="A61" s="15" t="s">
        <v>16</v>
      </c>
      <c r="B61" s="37" t="s">
        <v>145</v>
      </c>
      <c r="C61" s="16" t="s">
        <v>60</v>
      </c>
      <c r="D61" s="16" t="s">
        <v>59</v>
      </c>
      <c r="E61" s="16" t="s">
        <v>23</v>
      </c>
      <c r="F61" s="16"/>
      <c r="G61" s="16" t="s">
        <v>19</v>
      </c>
      <c r="H61" s="17">
        <f t="shared" si="3"/>
        <v>100000</v>
      </c>
      <c r="I61" s="18"/>
      <c r="J61" s="31">
        <v>100000</v>
      </c>
    </row>
    <row r="62" spans="1:10" ht="45.75" customHeight="1" outlineLevel="1">
      <c r="A62" s="15" t="s">
        <v>16</v>
      </c>
      <c r="B62" s="23" t="s">
        <v>122</v>
      </c>
      <c r="C62" s="16" t="s">
        <v>60</v>
      </c>
      <c r="D62" s="16" t="s">
        <v>92</v>
      </c>
      <c r="E62" s="16" t="s">
        <v>23</v>
      </c>
      <c r="F62" s="16"/>
      <c r="G62" s="16" t="s">
        <v>19</v>
      </c>
      <c r="H62" s="17">
        <f t="shared" si="3"/>
        <v>80060</v>
      </c>
      <c r="I62" s="18"/>
      <c r="J62" s="31">
        <v>80060</v>
      </c>
    </row>
    <row r="63" spans="1:10" ht="69.75" customHeight="1" outlineLevel="1">
      <c r="A63" s="15" t="s">
        <v>16</v>
      </c>
      <c r="B63" s="23" t="s">
        <v>128</v>
      </c>
      <c r="C63" s="16" t="s">
        <v>94</v>
      </c>
      <c r="D63" s="16" t="s">
        <v>125</v>
      </c>
      <c r="E63" s="16" t="s">
        <v>126</v>
      </c>
      <c r="F63" s="16"/>
      <c r="G63" s="16" t="s">
        <v>19</v>
      </c>
      <c r="H63" s="17">
        <f t="shared" si="3"/>
        <v>31610</v>
      </c>
      <c r="I63" s="18"/>
      <c r="J63" s="31">
        <v>31610</v>
      </c>
    </row>
    <row r="64" spans="1:10" ht="51.75" customHeight="1" outlineLevel="1">
      <c r="A64" s="15" t="s">
        <v>16</v>
      </c>
      <c r="B64" s="23" t="s">
        <v>127</v>
      </c>
      <c r="C64" s="16" t="s">
        <v>58</v>
      </c>
      <c r="D64" s="16" t="s">
        <v>129</v>
      </c>
      <c r="E64" s="16" t="s">
        <v>23</v>
      </c>
      <c r="F64" s="16"/>
      <c r="G64" s="16" t="s">
        <v>19</v>
      </c>
      <c r="H64" s="17">
        <f t="shared" si="3"/>
        <v>50000</v>
      </c>
      <c r="I64" s="18"/>
      <c r="J64" s="31">
        <v>50000</v>
      </c>
    </row>
    <row r="65" spans="1:10" ht="81.75" customHeight="1" outlineLevel="1">
      <c r="A65" s="15" t="s">
        <v>16</v>
      </c>
      <c r="B65" s="23" t="s">
        <v>111</v>
      </c>
      <c r="C65" s="16" t="s">
        <v>94</v>
      </c>
      <c r="D65" s="16" t="s">
        <v>95</v>
      </c>
      <c r="E65" s="16" t="s">
        <v>27</v>
      </c>
      <c r="F65" s="16"/>
      <c r="G65" s="16" t="s">
        <v>19</v>
      </c>
      <c r="H65" s="17">
        <f t="shared" si="3"/>
        <v>9790</v>
      </c>
      <c r="I65" s="18"/>
      <c r="J65" s="31">
        <v>9790</v>
      </c>
    </row>
    <row r="66" spans="1:10" ht="33" customHeight="1" outlineLevel="1">
      <c r="A66" s="10" t="s">
        <v>34</v>
      </c>
      <c r="B66" s="24" t="s">
        <v>35</v>
      </c>
      <c r="C66" s="12"/>
      <c r="D66" s="12"/>
      <c r="E66" s="12"/>
      <c r="F66" s="12"/>
      <c r="G66" s="12"/>
      <c r="H66" s="13">
        <f t="shared" si="2"/>
        <v>551357</v>
      </c>
      <c r="I66" s="13">
        <f>SUM(I67:I72)</f>
        <v>0</v>
      </c>
      <c r="J66" s="30">
        <f>SUM(J67:J72)</f>
        <v>551357</v>
      </c>
    </row>
    <row r="67" spans="1:10" ht="57.75" customHeight="1" outlineLevel="1">
      <c r="A67" s="15" t="s">
        <v>34</v>
      </c>
      <c r="B67" s="23" t="s">
        <v>158</v>
      </c>
      <c r="C67" s="16" t="s">
        <v>65</v>
      </c>
      <c r="D67" s="16" t="s">
        <v>66</v>
      </c>
      <c r="E67" s="16" t="s">
        <v>23</v>
      </c>
      <c r="F67" s="16"/>
      <c r="G67" s="16" t="s">
        <v>19</v>
      </c>
      <c r="H67" s="17">
        <f t="shared" si="2"/>
        <v>100000</v>
      </c>
      <c r="I67" s="18"/>
      <c r="J67" s="29">
        <v>100000</v>
      </c>
    </row>
    <row r="68" spans="1:10" ht="57" customHeight="1" outlineLevel="1">
      <c r="A68" s="15" t="s">
        <v>34</v>
      </c>
      <c r="B68" s="23" t="s">
        <v>118</v>
      </c>
      <c r="C68" s="16" t="s">
        <v>65</v>
      </c>
      <c r="D68" s="16" t="s">
        <v>67</v>
      </c>
      <c r="E68" s="16" t="s">
        <v>18</v>
      </c>
      <c r="F68" s="16"/>
      <c r="G68" s="16" t="s">
        <v>19</v>
      </c>
      <c r="H68" s="17">
        <f t="shared" si="2"/>
        <v>183500</v>
      </c>
      <c r="I68" s="18"/>
      <c r="J68" s="29">
        <v>183500</v>
      </c>
    </row>
    <row r="69" spans="1:10" ht="55.5" customHeight="1" outlineLevel="1">
      <c r="A69" s="15" t="s">
        <v>34</v>
      </c>
      <c r="B69" s="23" t="s">
        <v>114</v>
      </c>
      <c r="C69" s="16" t="s">
        <v>65</v>
      </c>
      <c r="D69" s="16" t="s">
        <v>116</v>
      </c>
      <c r="E69" s="16" t="s">
        <v>115</v>
      </c>
      <c r="F69" s="16"/>
      <c r="G69" s="16" t="s">
        <v>19</v>
      </c>
      <c r="H69" s="17">
        <f t="shared" si="2"/>
        <v>23500</v>
      </c>
      <c r="I69" s="18"/>
      <c r="J69" s="29">
        <v>23500</v>
      </c>
    </row>
    <row r="70" spans="1:10" ht="55.5" customHeight="1" outlineLevel="1">
      <c r="A70" s="15" t="s">
        <v>34</v>
      </c>
      <c r="B70" s="23" t="s">
        <v>113</v>
      </c>
      <c r="C70" s="16" t="s">
        <v>65</v>
      </c>
      <c r="D70" s="16" t="s">
        <v>117</v>
      </c>
      <c r="E70" s="16" t="s">
        <v>23</v>
      </c>
      <c r="F70" s="16"/>
      <c r="G70" s="16" t="s">
        <v>19</v>
      </c>
      <c r="H70" s="17">
        <f t="shared" si="2"/>
        <v>60000</v>
      </c>
      <c r="I70" s="18"/>
      <c r="J70" s="29">
        <v>60000</v>
      </c>
    </row>
    <row r="71" spans="1:10" ht="55.5" customHeight="1" outlineLevel="1">
      <c r="A71" s="15" t="s">
        <v>34</v>
      </c>
      <c r="B71" s="23" t="s">
        <v>163</v>
      </c>
      <c r="C71" s="16" t="s">
        <v>65</v>
      </c>
      <c r="D71" s="16" t="s">
        <v>66</v>
      </c>
      <c r="E71" s="16" t="s">
        <v>23</v>
      </c>
      <c r="F71" s="16"/>
      <c r="G71" s="16" t="s">
        <v>19</v>
      </c>
      <c r="H71" s="17">
        <f t="shared" si="2"/>
        <v>139957</v>
      </c>
      <c r="I71" s="18"/>
      <c r="J71" s="29">
        <v>139957</v>
      </c>
    </row>
    <row r="72" spans="1:10" ht="75" customHeight="1" outlineLevel="1">
      <c r="A72" s="15" t="s">
        <v>34</v>
      </c>
      <c r="B72" s="23" t="s">
        <v>159</v>
      </c>
      <c r="C72" s="16" t="s">
        <v>49</v>
      </c>
      <c r="D72" s="16" t="s">
        <v>68</v>
      </c>
      <c r="E72" s="16" t="s">
        <v>23</v>
      </c>
      <c r="F72" s="16"/>
      <c r="G72" s="16" t="s">
        <v>19</v>
      </c>
      <c r="H72" s="17">
        <f t="shared" si="2"/>
        <v>44400</v>
      </c>
      <c r="I72" s="18"/>
      <c r="J72" s="29">
        <v>44400</v>
      </c>
    </row>
    <row r="73" spans="1:10" s="25" customFormat="1" ht="28.5" customHeight="1" outlineLevel="1">
      <c r="A73" s="10" t="s">
        <v>37</v>
      </c>
      <c r="B73" s="24" t="s">
        <v>38</v>
      </c>
      <c r="C73" s="12"/>
      <c r="D73" s="12"/>
      <c r="E73" s="12"/>
      <c r="F73" s="12"/>
      <c r="G73" s="12"/>
      <c r="H73" s="13">
        <f aca="true" t="shared" si="4" ref="H73:H85">I73+J73</f>
        <v>2042390</v>
      </c>
      <c r="I73" s="13">
        <f>I74</f>
        <v>0</v>
      </c>
      <c r="J73" s="30">
        <f>SUM(J74:J81)</f>
        <v>2042390</v>
      </c>
    </row>
    <row r="74" spans="1:10" ht="71.25" customHeight="1" outlineLevel="1">
      <c r="A74" s="15" t="s">
        <v>37</v>
      </c>
      <c r="B74" s="23" t="s">
        <v>77</v>
      </c>
      <c r="C74" s="16" t="s">
        <v>45</v>
      </c>
      <c r="D74" s="16" t="s">
        <v>46</v>
      </c>
      <c r="E74" s="16" t="s">
        <v>47</v>
      </c>
      <c r="F74" s="16"/>
      <c r="G74" s="16" t="s">
        <v>19</v>
      </c>
      <c r="H74" s="17">
        <f t="shared" si="4"/>
        <v>399000</v>
      </c>
      <c r="I74" s="18"/>
      <c r="J74" s="29">
        <v>399000</v>
      </c>
    </row>
    <row r="75" spans="1:10" ht="57" customHeight="1" outlineLevel="1">
      <c r="A75" s="15" t="s">
        <v>37</v>
      </c>
      <c r="B75" s="23" t="s">
        <v>132</v>
      </c>
      <c r="C75" s="16" t="s">
        <v>45</v>
      </c>
      <c r="D75" s="16" t="s">
        <v>46</v>
      </c>
      <c r="E75" s="16" t="s">
        <v>47</v>
      </c>
      <c r="F75" s="16"/>
      <c r="G75" s="16" t="s">
        <v>19</v>
      </c>
      <c r="H75" s="17">
        <f t="shared" si="4"/>
        <v>100000</v>
      </c>
      <c r="I75" s="18"/>
      <c r="J75" s="29">
        <v>100000</v>
      </c>
    </row>
    <row r="76" spans="1:10" ht="56.25" customHeight="1" outlineLevel="1">
      <c r="A76" s="15" t="s">
        <v>37</v>
      </c>
      <c r="B76" s="23" t="s">
        <v>78</v>
      </c>
      <c r="C76" s="16" t="s">
        <v>45</v>
      </c>
      <c r="D76" s="16" t="s">
        <v>46</v>
      </c>
      <c r="E76" s="16" t="s">
        <v>47</v>
      </c>
      <c r="F76" s="16"/>
      <c r="G76" s="16" t="s">
        <v>19</v>
      </c>
      <c r="H76" s="17">
        <f t="shared" si="4"/>
        <v>50000</v>
      </c>
      <c r="I76" s="18"/>
      <c r="J76" s="29">
        <v>50000</v>
      </c>
    </row>
    <row r="77" spans="1:10" ht="59.25" customHeight="1" outlineLevel="1">
      <c r="A77" s="15" t="s">
        <v>37</v>
      </c>
      <c r="B77" s="23" t="s">
        <v>79</v>
      </c>
      <c r="C77" s="16" t="s">
        <v>45</v>
      </c>
      <c r="D77" s="16" t="s">
        <v>48</v>
      </c>
      <c r="E77" s="16" t="s">
        <v>47</v>
      </c>
      <c r="F77" s="16"/>
      <c r="G77" s="16" t="s">
        <v>19</v>
      </c>
      <c r="H77" s="17">
        <f t="shared" si="4"/>
        <v>229000</v>
      </c>
      <c r="I77" s="18"/>
      <c r="J77" s="29">
        <f>405000-176000</f>
        <v>229000</v>
      </c>
    </row>
    <row r="78" spans="1:10" ht="71.25" customHeight="1" outlineLevel="1">
      <c r="A78" s="15" t="s">
        <v>37</v>
      </c>
      <c r="B78" s="23" t="s">
        <v>152</v>
      </c>
      <c r="C78" s="16" t="s">
        <v>49</v>
      </c>
      <c r="D78" s="16" t="s">
        <v>112</v>
      </c>
      <c r="E78" s="16" t="s">
        <v>32</v>
      </c>
      <c r="F78" s="16"/>
      <c r="G78" s="16" t="s">
        <v>19</v>
      </c>
      <c r="H78" s="17">
        <f t="shared" si="4"/>
        <v>176000</v>
      </c>
      <c r="I78" s="18"/>
      <c r="J78" s="29">
        <v>176000</v>
      </c>
    </row>
    <row r="79" spans="1:10" ht="76.5" customHeight="1" outlineLevel="1">
      <c r="A79" s="15" t="s">
        <v>37</v>
      </c>
      <c r="B79" s="39" t="s">
        <v>153</v>
      </c>
      <c r="C79" s="16" t="s">
        <v>49</v>
      </c>
      <c r="D79" s="16" t="s">
        <v>112</v>
      </c>
      <c r="E79" s="16" t="s">
        <v>32</v>
      </c>
      <c r="F79" s="16" t="s">
        <v>43</v>
      </c>
      <c r="G79" s="16" t="s">
        <v>5</v>
      </c>
      <c r="H79" s="17">
        <f t="shared" si="4"/>
        <v>870000</v>
      </c>
      <c r="I79" s="18"/>
      <c r="J79" s="29">
        <v>870000</v>
      </c>
    </row>
    <row r="80" spans="1:10" ht="60.75" customHeight="1" outlineLevel="1">
      <c r="A80" s="15" t="s">
        <v>37</v>
      </c>
      <c r="B80" s="23" t="s">
        <v>130</v>
      </c>
      <c r="C80" s="16" t="s">
        <v>45</v>
      </c>
      <c r="D80" s="16" t="s">
        <v>131</v>
      </c>
      <c r="E80" s="16" t="s">
        <v>126</v>
      </c>
      <c r="F80" s="16"/>
      <c r="G80" s="16" t="s">
        <v>19</v>
      </c>
      <c r="H80" s="17">
        <f t="shared" si="4"/>
        <v>18390</v>
      </c>
      <c r="I80" s="18"/>
      <c r="J80" s="29">
        <v>18390</v>
      </c>
    </row>
    <row r="81" spans="1:11" ht="79.5" customHeight="1" outlineLevel="1">
      <c r="A81" s="15" t="s">
        <v>37</v>
      </c>
      <c r="B81" s="23" t="s">
        <v>121</v>
      </c>
      <c r="C81" s="16" t="s">
        <v>49</v>
      </c>
      <c r="D81" s="16" t="s">
        <v>112</v>
      </c>
      <c r="E81" s="16" t="s">
        <v>32</v>
      </c>
      <c r="F81" s="16"/>
      <c r="G81" s="16" t="s">
        <v>19</v>
      </c>
      <c r="H81" s="17">
        <f t="shared" si="4"/>
        <v>200000</v>
      </c>
      <c r="I81" s="18"/>
      <c r="J81" s="29">
        <v>200000</v>
      </c>
      <c r="K81" s="35"/>
    </row>
    <row r="82" spans="1:10" ht="29.25" customHeight="1" outlineLevel="1">
      <c r="A82" s="10" t="s">
        <v>20</v>
      </c>
      <c r="B82" s="11" t="s">
        <v>21</v>
      </c>
      <c r="C82" s="12"/>
      <c r="D82" s="12"/>
      <c r="E82" s="12"/>
      <c r="F82" s="12"/>
      <c r="G82" s="12"/>
      <c r="H82" s="13">
        <f t="shared" si="4"/>
        <v>2438669.2800000003</v>
      </c>
      <c r="I82" s="13">
        <f>I83+I85</f>
        <v>0</v>
      </c>
      <c r="J82" s="32">
        <f>SUM(J83:J85)</f>
        <v>2438669.2800000003</v>
      </c>
    </row>
    <row r="83" spans="1:10" ht="57" customHeight="1" outlineLevel="1">
      <c r="A83" s="15" t="s">
        <v>20</v>
      </c>
      <c r="B83" s="28" t="s">
        <v>119</v>
      </c>
      <c r="C83" s="16" t="s">
        <v>22</v>
      </c>
      <c r="D83" s="16" t="s">
        <v>70</v>
      </c>
      <c r="E83" s="16" t="s">
        <v>154</v>
      </c>
      <c r="F83" s="16"/>
      <c r="G83" s="16" t="s">
        <v>19</v>
      </c>
      <c r="H83" s="17">
        <f t="shared" si="4"/>
        <v>99999</v>
      </c>
      <c r="I83" s="18"/>
      <c r="J83" s="29">
        <f>790109-690109+690109-690110</f>
        <v>99999</v>
      </c>
    </row>
    <row r="84" spans="1:10" ht="47.25" customHeight="1" outlineLevel="1">
      <c r="A84" s="15" t="s">
        <v>20</v>
      </c>
      <c r="B84" s="28" t="s">
        <v>155</v>
      </c>
      <c r="C84" s="16" t="s">
        <v>22</v>
      </c>
      <c r="D84" s="16" t="s">
        <v>156</v>
      </c>
      <c r="E84" s="16" t="s">
        <v>18</v>
      </c>
      <c r="F84" s="16"/>
      <c r="G84" s="16" t="s">
        <v>19</v>
      </c>
      <c r="H84" s="17">
        <f t="shared" si="4"/>
        <v>690110</v>
      </c>
      <c r="I84" s="18"/>
      <c r="J84" s="29">
        <v>690110</v>
      </c>
    </row>
    <row r="85" spans="1:10" ht="30" customHeight="1" outlineLevel="1">
      <c r="A85" s="15" t="s">
        <v>20</v>
      </c>
      <c r="B85" s="27" t="s">
        <v>76</v>
      </c>
      <c r="C85" s="16" t="s">
        <v>22</v>
      </c>
      <c r="D85" s="16" t="s">
        <v>69</v>
      </c>
      <c r="E85" s="16" t="s">
        <v>33</v>
      </c>
      <c r="F85" s="16"/>
      <c r="G85" s="16" t="s">
        <v>19</v>
      </c>
      <c r="H85" s="17">
        <f t="shared" si="4"/>
        <v>1648560.28</v>
      </c>
      <c r="I85" s="18">
        <v>0</v>
      </c>
      <c r="J85" s="29">
        <f>1374012.49+274547.79</f>
        <v>1648560.28</v>
      </c>
    </row>
    <row r="86" spans="1:10" s="6" customFormat="1" ht="21" customHeight="1" thickBot="1">
      <c r="A86" s="19" t="s">
        <v>1</v>
      </c>
      <c r="B86" s="20" t="s">
        <v>10</v>
      </c>
      <c r="C86" s="21"/>
      <c r="D86" s="21"/>
      <c r="E86" s="21"/>
      <c r="F86" s="21"/>
      <c r="G86" s="21"/>
      <c r="H86" s="22">
        <f>H6+H9+H27+H41+H66+H73+H82</f>
        <v>23149958.01</v>
      </c>
      <c r="I86" s="22">
        <f>I6+I9+I27+I41+I66+I73+I82</f>
        <v>0</v>
      </c>
      <c r="J86" s="22">
        <f>J6+J9+J27+J41+J66+J73+J82</f>
        <v>23149958.01</v>
      </c>
    </row>
    <row r="87" spans="1:10" ht="47.25" customHeight="1">
      <c r="A87" s="41"/>
      <c r="B87" s="42"/>
      <c r="C87" s="42"/>
      <c r="D87" s="42"/>
      <c r="E87" s="42"/>
      <c r="F87" s="42"/>
      <c r="G87" s="42"/>
      <c r="H87" s="42"/>
      <c r="I87" s="42"/>
      <c r="J87" s="42"/>
    </row>
    <row r="88" ht="10.5" customHeight="1">
      <c r="A88" s="1"/>
    </row>
  </sheetData>
  <sheetProtection/>
  <mergeCells count="12">
    <mergeCell ref="F1:J1"/>
    <mergeCell ref="A87:J87"/>
    <mergeCell ref="H4:H5"/>
    <mergeCell ref="I4:J4"/>
    <mergeCell ref="A2:J2"/>
    <mergeCell ref="E4:E5"/>
    <mergeCell ref="F4:F5"/>
    <mergeCell ref="C4:C5"/>
    <mergeCell ref="D4:D5"/>
    <mergeCell ref="G4:G5"/>
    <mergeCell ref="A4:A5"/>
    <mergeCell ref="B4:B5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2017-09-18T10:02:41Z</cp:lastPrinted>
  <dcterms:created xsi:type="dcterms:W3CDTF">2002-03-11T10:22:12Z</dcterms:created>
  <dcterms:modified xsi:type="dcterms:W3CDTF">2018-01-11T08:37:26Z</dcterms:modified>
  <cp:category/>
  <cp:version/>
  <cp:contentType/>
  <cp:contentStatus/>
</cp:coreProperties>
</file>